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P&amp;L Summary" sheetId="2" state="visible" r:id="rId2"/>
    <sheet xmlns:r="http://schemas.openxmlformats.org/officeDocument/2006/relationships" name="Assumptions" sheetId="3" state="visible" r:id="rId3"/>
    <sheet xmlns:r="http://schemas.openxmlformats.org/officeDocument/2006/relationships" name="Revenue" sheetId="4" state="visible" r:id="rId4"/>
    <sheet xmlns:r="http://schemas.openxmlformats.org/officeDocument/2006/relationships" name="Staffing" sheetId="5" state="visible" r:id="rId5"/>
    <sheet xmlns:r="http://schemas.openxmlformats.org/officeDocument/2006/relationships" name="Expenses" sheetId="6" state="visible" r:id="rId6"/>
    <sheet xmlns:r="http://schemas.openxmlformats.org/officeDocument/2006/relationships" name="Monetization Idea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;(&quot;$&quot;#,##0);-"/>
    <numFmt numFmtId="165" formatCode="0.0%;(0.0%);-"/>
    <numFmt numFmtId="166" formatCode="#,##0;(#,##0);-"/>
  </numFmts>
  <fonts count="15">
    <font>
      <name val="Calibri"/>
      <family val="2"/>
      <color theme="1"/>
      <sz val="11"/>
      <scheme val="minor"/>
    </font>
    <font>
      <name val="Arial"/>
      <b val="1"/>
      <color rgb="001F3A68"/>
      <sz val="16"/>
    </font>
    <font>
      <name val="Arial"/>
      <b val="1"/>
      <sz val="11"/>
    </font>
    <font>
      <name val="Arial"/>
      <i val="1"/>
      <color rgb="00666666"/>
      <sz val="9"/>
    </font>
    <font>
      <name val="Arial"/>
    </font>
    <font>
      <name val="Arial"/>
      <color rgb="000000FF"/>
    </font>
    <font>
      <name val="Arial"/>
      <color rgb="00000000"/>
    </font>
    <font>
      <name val="Arial"/>
      <b val="1"/>
      <color rgb="00FFFFFF"/>
      <sz val="12"/>
    </font>
    <font>
      <name val="Arial"/>
      <b val="1"/>
      <sz val="13"/>
    </font>
    <font>
      <name val="Arial"/>
      <b val="1"/>
      <color rgb="001F3A68"/>
      <sz val="13"/>
    </font>
    <font>
      <name val="Arial"/>
      <color rgb="00008000"/>
    </font>
    <font>
      <name val="Arial"/>
      <i val="1"/>
      <color rgb="00666666"/>
    </font>
    <font>
      <name val="Arial"/>
      <b val="1"/>
      <color rgb="001F3A68"/>
      <sz val="12"/>
    </font>
    <font>
      <name val="Arial"/>
      <b val="1"/>
      <sz val="12"/>
    </font>
    <font>
      <name val="Arial"/>
      <i val="1"/>
      <color rgb="00666666"/>
      <sz val="10"/>
    </font>
  </fonts>
  <fills count="4">
    <fill>
      <patternFill/>
    </fill>
    <fill>
      <patternFill patternType="gray125"/>
    </fill>
    <fill>
      <patternFill patternType="solid">
        <fgColor rgb="001F3A68"/>
      </patternFill>
    </fill>
    <fill>
      <patternFill patternType="solid">
        <fgColor rgb="00FFE9A8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pivotButton="0" quotePrefix="0" xfId="0"/>
    <xf numFmtId="0" fontId="11" fillId="0" borderId="0" pivotButton="0" quotePrefix="0" xfId="0"/>
    <xf numFmtId="0" fontId="2" fillId="0" borderId="0" pivotButton="0" quotePrefix="0" xfId="0"/>
    <xf numFmtId="0" fontId="7" fillId="2" borderId="1" applyAlignment="1" pivotButton="0" quotePrefix="0" xfId="0">
      <alignment horizontal="center" vertical="center"/>
    </xf>
    <xf numFmtId="164" fontId="6" fillId="0" borderId="0" pivotButton="0" quotePrefix="0" xfId="0"/>
    <xf numFmtId="165" fontId="6" fillId="0" borderId="0" pivotButton="0" quotePrefix="0" xfId="0"/>
    <xf numFmtId="0" fontId="13" fillId="0" borderId="0" pivotButton="0" quotePrefix="0" xfId="0"/>
    <xf numFmtId="164" fontId="12" fillId="3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4" fontId="5" fillId="0" borderId="0" pivotButton="0" quotePrefix="0" xfId="0"/>
    <xf numFmtId="165" fontId="5" fillId="0" borderId="0" pivotButton="0" quotePrefix="0" xfId="0"/>
    <xf numFmtId="0" fontId="6" fillId="0" borderId="0" pivotButton="0" quotePrefix="0" xfId="0"/>
    <xf numFmtId="166" fontId="6" fillId="0" borderId="0" pivotButton="0" quotePrefix="0" xfId="0"/>
    <xf numFmtId="166" fontId="5" fillId="0" borderId="0" pivotButton="0" quotePrefix="0" xfId="0"/>
    <xf numFmtId="0" fontId="8" fillId="0" borderId="0" pivotButton="0" quotePrefix="0" xfId="0"/>
    <xf numFmtId="164" fontId="9" fillId="3" borderId="0" pivotButton="0" quotePrefix="0" xfId="0"/>
    <xf numFmtId="166" fontId="0" fillId="0" borderId="0" pivotButton="0" quotePrefix="0" xfId="0"/>
    <xf numFmtId="164" fontId="10" fillId="0" borderId="0" pivotButton="0" quotePrefix="0" xfId="0"/>
    <xf numFmtId="0" fontId="0" fillId="0" borderId="0" applyAlignment="1" pivotButton="0" quotePrefix="0" xfId="0">
      <alignment horizontal="center" vertical="center"/>
    </xf>
    <xf numFmtId="0" fontId="1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4"/>
  <sheetViews>
    <sheetView workbookViewId="0">
      <selection activeCell="A1" sqref="A1"/>
    </sheetView>
  </sheetViews>
  <sheetFormatPr baseColWidth="8" defaultRowHeight="15"/>
  <cols>
    <col width="42" customWidth="1" min="1" max="1"/>
    <col width="60" customWidth="1" min="2" max="2"/>
  </cols>
  <sheetData>
    <row r="1">
      <c r="A1" s="1" t="inlineStr">
        <is>
          <t>The Lake of the Ozarks Shootout — Financial Model</t>
        </is>
      </c>
    </row>
    <row r="2">
      <c r="A2" s="2" t="inlineStr">
        <is>
          <t>Prepared for 360 Sports Group &amp; BallParks National</t>
        </is>
      </c>
    </row>
    <row r="3">
      <c r="A3" t="inlineStr"/>
      <c r="B3" t="inlineStr"/>
    </row>
    <row r="4">
      <c r="A4" s="3" t="inlineStr">
        <is>
          <t>Workbook Structure</t>
        </is>
      </c>
      <c r="B4" t="inlineStr"/>
    </row>
    <row r="5">
      <c r="A5" t="inlineStr">
        <is>
          <t>P&amp;L Summary</t>
        </is>
      </c>
      <c r="B5" t="inlineStr">
        <is>
          <t>One-page revenue, expense &amp; net income; BallParks-specific take-home</t>
        </is>
      </c>
    </row>
    <row r="6">
      <c r="A6" t="inlineStr">
        <is>
          <t>Assumptions</t>
        </is>
      </c>
      <c r="B6" t="inlineStr">
        <is>
          <t>All blue inputs — change these to run scenarios</t>
        </is>
      </c>
    </row>
    <row r="7">
      <c r="A7" t="inlineStr">
        <is>
          <t>Revenue</t>
        </is>
      </c>
      <c r="B7" t="inlineStr">
        <is>
          <t>Line-by-line revenue estimate across 9 categories</t>
        </is>
      </c>
    </row>
    <row r="8">
      <c r="A8" t="inlineStr">
        <is>
          <t>Staffing</t>
        </is>
      </c>
      <c r="B8" t="inlineStr">
        <is>
          <t>Headcount, day rates, and total labor cost</t>
        </is>
      </c>
    </row>
    <row r="9">
      <c r="A9" t="inlineStr">
        <is>
          <t>Expenses</t>
        </is>
      </c>
      <c r="B9" t="inlineStr">
        <is>
          <t>Full expense budget including prize purse, awards, facility, marketing</t>
        </is>
      </c>
    </row>
    <row r="10">
      <c r="A10" t="inlineStr">
        <is>
          <t>Monetization Ideas</t>
        </is>
      </c>
      <c r="B10" t="inlineStr">
        <is>
          <t>Year-round &amp; recurring revenue opportunities for BallParks National</t>
        </is>
      </c>
    </row>
    <row r="11">
      <c r="A11" t="inlineStr"/>
      <c r="B11" t="inlineStr"/>
    </row>
    <row r="12">
      <c r="A12" s="3" t="inlineStr">
        <is>
          <t>Color Convention</t>
        </is>
      </c>
      <c r="B12" t="inlineStr"/>
    </row>
    <row r="13">
      <c r="A13" t="inlineStr">
        <is>
          <t>Blue text</t>
        </is>
      </c>
      <c r="B13" t="inlineStr">
        <is>
          <t>Hardcoded inputs — safe to change</t>
        </is>
      </c>
    </row>
    <row r="14">
      <c r="A14" t="inlineStr">
        <is>
          <t>Black text</t>
        </is>
      </c>
      <c r="B14" t="inlineStr">
        <is>
          <t>Formulas — do not overwrite</t>
        </is>
      </c>
    </row>
    <row r="15">
      <c r="A15" t="inlineStr">
        <is>
          <t>Green text</t>
        </is>
      </c>
      <c r="B15" t="inlineStr">
        <is>
          <t>Cross-sheet links</t>
        </is>
      </c>
    </row>
    <row r="16">
      <c r="A16" t="inlineStr">
        <is>
          <t>Gold fill</t>
        </is>
      </c>
      <c r="B16" t="inlineStr">
        <is>
          <t>Key output cells</t>
        </is>
      </c>
    </row>
    <row r="17">
      <c r="A17" t="inlineStr"/>
      <c r="B17" t="inlineStr"/>
    </row>
    <row r="18">
      <c r="A18" s="3" t="inlineStr">
        <is>
          <t>Headline Numbers (base case)</t>
        </is>
      </c>
      <c r="B18" t="inlineStr"/>
    </row>
    <row r="19">
      <c r="A19" t="inlineStr">
        <is>
          <t>Teams</t>
        </is>
      </c>
      <c r="B19" t="inlineStr">
        <is>
          <t>120</t>
        </is>
      </c>
    </row>
    <row r="20">
      <c r="A20" t="inlineStr">
        <is>
          <t>Total spectators (weekend)</t>
        </is>
      </c>
      <c r="B20" t="inlineStr">
        <is>
          <t>~6,660</t>
        </is>
      </c>
    </row>
    <row r="21">
      <c r="A21" t="inlineStr">
        <is>
          <t>Total staffing headcount (person-shifts)</t>
        </is>
      </c>
      <c r="B21" t="inlineStr">
        <is>
          <t>See Staffing tab</t>
        </is>
      </c>
    </row>
    <row r="22">
      <c r="A22" t="inlineStr">
        <is>
          <t>Total gross revenue</t>
        </is>
      </c>
      <c r="B22" t="inlineStr">
        <is>
          <t>See P&amp;L Summary</t>
        </is>
      </c>
    </row>
    <row r="23">
      <c r="A23" t="inlineStr">
        <is>
          <t>Total expenses</t>
        </is>
      </c>
      <c r="B23" t="inlineStr">
        <is>
          <t>See P&amp;L Summary</t>
        </is>
      </c>
    </row>
    <row r="24">
      <c r="A24" t="inlineStr">
        <is>
          <t>Estimated NOI</t>
        </is>
      </c>
      <c r="B24" t="inlineStr">
        <is>
          <t>See P&amp;L Summary</t>
        </is>
      </c>
    </row>
  </sheetData>
  <mergeCells count="1"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7"/>
  <sheetViews>
    <sheetView workbookViewId="0">
      <selection activeCell="A1" sqref="A1"/>
    </sheetView>
  </sheetViews>
  <sheetFormatPr baseColWidth="8" defaultRowHeight="15"/>
  <cols>
    <col width="45" customWidth="1" min="1" max="1"/>
    <col width="18" customWidth="1" min="2" max="2"/>
    <col width="40" customWidth="1" min="3" max="3"/>
  </cols>
  <sheetData>
    <row r="1">
      <c r="A1" s="1" t="inlineStr">
        <is>
          <t>The Lake of the Ozarks Shootout — P&amp;L Summary</t>
        </is>
      </c>
    </row>
    <row r="2">
      <c r="A2" s="2" t="inlineStr">
        <is>
          <t>June 19-20, 2027 • BallParks National • Osage Beach, MO</t>
        </is>
      </c>
    </row>
    <row r="4">
      <c r="A4" s="4" t="inlineStr">
        <is>
          <t>Line</t>
        </is>
      </c>
      <c r="B4" s="4" t="inlineStr">
        <is>
          <t>Amount</t>
        </is>
      </c>
      <c r="C4" s="4" t="inlineStr">
        <is>
          <t>% of Revenue</t>
        </is>
      </c>
    </row>
    <row r="5">
      <c r="A5" t="inlineStr">
        <is>
          <t>Gross Revenue</t>
        </is>
      </c>
    </row>
    <row r="6">
      <c r="A6" t="inlineStr">
        <is>
          <t xml:space="preserve">  Entry fees</t>
        </is>
      </c>
      <c r="B6" s="5">
        <f>SUMIF(Revenue!F4:F27,"Entry",Revenue!E4:E27)</f>
        <v/>
      </c>
      <c r="C6" s="6">
        <f>IFERROR(B6/$B$15,0)</f>
        <v/>
      </c>
    </row>
    <row r="7">
      <c r="A7" t="inlineStr">
        <is>
          <t xml:space="preserve">  Gate admission</t>
        </is>
      </c>
      <c r="B7" s="5">
        <f>SUMIF(Revenue!F4:F27,"Gate",Revenue!E4:E27)</f>
        <v/>
      </c>
      <c r="C7" s="6">
        <f>IFERROR(B7/$B$15,0)</f>
        <v/>
      </c>
    </row>
    <row r="8">
      <c r="A8" t="inlineStr">
        <is>
          <t xml:space="preserve">  Parking</t>
        </is>
      </c>
      <c r="B8" s="5">
        <f>SUMIF(Revenue!F4:F27,"Parking",Revenue!E4:E27)</f>
        <v/>
      </c>
      <c r="C8" s="6">
        <f>IFERROR(B8/$B$15,0)</f>
        <v/>
      </c>
    </row>
    <row r="9">
      <c r="A9" t="inlineStr">
        <is>
          <t xml:space="preserve">  Concessions &amp; beverage</t>
        </is>
      </c>
      <c r="B9" s="5">
        <f>SUMIF(Revenue!F4:F27,"Concessions",Revenue!E4:E27)</f>
        <v/>
      </c>
      <c r="C9" s="6">
        <f>IFERROR(B9/$B$15,0)</f>
        <v/>
      </c>
    </row>
    <row r="10">
      <c r="A10" t="inlineStr">
        <is>
          <t xml:space="preserve">  Merchandise</t>
        </is>
      </c>
      <c r="B10" s="5">
        <f>SUMIF(Revenue!F4:F27,"Merch",Revenue!E4:E27)</f>
        <v/>
      </c>
      <c r="C10" s="6">
        <f>IFERROR(B10/$B$15,0)</f>
        <v/>
      </c>
    </row>
    <row r="11">
      <c r="A11" t="inlineStr">
        <is>
          <t xml:space="preserve">  Vendor / food truck fees</t>
        </is>
      </c>
      <c r="B11" s="5">
        <f>SUMIF(Revenue!F4:F27,"Vendor",Revenue!E4:E27)</f>
        <v/>
      </c>
      <c r="C11" s="6">
        <f>IFERROR(B11/$B$15,0)</f>
        <v/>
      </c>
    </row>
    <row r="12">
      <c r="A12" t="inlineStr">
        <is>
          <t xml:space="preserve">  Sponsorships</t>
        </is>
      </c>
      <c r="B12" s="5">
        <f>SUMIF(Revenue!F4:F27,"Sponsorship",Revenue!E4:E27)</f>
        <v/>
      </c>
      <c r="C12" s="6">
        <f>IFERROR(B12/$B$15,0)</f>
        <v/>
      </c>
    </row>
    <row r="13">
      <c r="A13" t="inlineStr">
        <is>
          <t xml:space="preserve">  Media / streaming / combine</t>
        </is>
      </c>
      <c r="B13" s="5">
        <f>SUMIF(Revenue!F4:F27,"Media",Revenue!E4:E27)</f>
        <v/>
      </c>
      <c r="C13" s="6">
        <f>IFERROR(B13/$B$15,0)</f>
        <v/>
      </c>
    </row>
    <row r="14">
      <c r="A14" t="inlineStr">
        <is>
          <t xml:space="preserve">  Hospitality &amp; hotel commissions</t>
        </is>
      </c>
      <c r="B14" s="5">
        <f>SUMIF(Revenue!F4:F27,"Hospitality",Revenue!E4:E27)</f>
        <v/>
      </c>
      <c r="C14" s="6">
        <f>IFERROR(B14/$B$15,0)</f>
        <v/>
      </c>
    </row>
    <row r="15">
      <c r="A15" s="7" t="inlineStr">
        <is>
          <t>Total Revenue</t>
        </is>
      </c>
      <c r="B15" s="8">
        <f>SUM(B6:B14)</f>
        <v/>
      </c>
      <c r="C15" s="6">
        <f>IFERROR(B15/$B$15,0)</f>
        <v/>
      </c>
    </row>
    <row r="16">
      <c r="A16" t="inlineStr"/>
    </row>
    <row r="17">
      <c r="A17" t="inlineStr">
        <is>
          <t>Total Expenses</t>
        </is>
      </c>
      <c r="B17" s="5">
        <f>Expenses!E41</f>
        <v/>
      </c>
      <c r="C17" s="6">
        <f>IFERROR(B17/$B$15,0)</f>
        <v/>
      </c>
    </row>
    <row r="18">
      <c r="A18" t="inlineStr"/>
    </row>
    <row r="19">
      <c r="A19" s="7" t="inlineStr">
        <is>
          <t>NET OPERATING INCOME</t>
        </is>
      </c>
      <c r="B19" s="8">
        <f>B15-B17</f>
        <v/>
      </c>
      <c r="C19" s="6">
        <f>IFERROR(B19/$B$15,0)</f>
        <v/>
      </c>
    </row>
    <row r="20">
      <c r="A20" t="inlineStr">
        <is>
          <t>Operating Margin</t>
        </is>
      </c>
      <c r="B20" s="6">
        <f>B19/B15</f>
        <v/>
      </c>
    </row>
    <row r="21">
      <c r="A21" t="inlineStr"/>
    </row>
    <row r="22">
      <c r="A22" t="inlineStr">
        <is>
          <t>BallParks National share (40%)</t>
        </is>
      </c>
      <c r="B22" s="5">
        <f>B19*0.4</f>
        <v/>
      </c>
      <c r="C22" s="6">
        <f>IFERROR(B22/$B$15,0)</f>
        <v/>
      </c>
    </row>
    <row r="23">
      <c r="A23" t="inlineStr">
        <is>
          <t>360 Sports Group share (60%)</t>
        </is>
      </c>
      <c r="B23" s="5">
        <f>B19*0.6</f>
        <v/>
      </c>
      <c r="C23" s="6">
        <f>IFERROR(B23/$B$15,0)</f>
        <v/>
      </c>
    </row>
    <row r="27">
      <c r="A27" s="3" t="inlineStr">
        <is>
          <t>BallParks National — Direct Revenue Capture</t>
        </is>
      </c>
    </row>
    <row r="28">
      <c r="A28" s="4" t="inlineStr">
        <is>
          <t>Revenue Line</t>
        </is>
      </c>
      <c r="B28" s="4" t="inlineStr">
        <is>
          <t>Estimated $</t>
        </is>
      </c>
      <c r="C28" s="4" t="inlineStr">
        <is>
          <t>Notes</t>
        </is>
      </c>
    </row>
    <row r="29">
      <c r="A29" t="inlineStr">
        <is>
          <t>Field rental (paid by tournament)</t>
        </is>
      </c>
      <c r="B29" s="5">
        <f>24*500</f>
        <v/>
      </c>
      <c r="C29" s="9" t="inlineStr">
        <is>
          <t>12 fields x 2 days</t>
        </is>
      </c>
    </row>
    <row r="30">
      <c r="A30" t="inlineStr">
        <is>
          <t>Concessions gross (venue operated)</t>
        </is>
      </c>
      <c r="B30" s="5">
        <f>Revenue!E9+Revenue!E10</f>
        <v/>
      </c>
      <c r="C30" s="9" t="inlineStr">
        <is>
          <t>Full F&amp;B revenue</t>
        </is>
      </c>
    </row>
    <row r="31">
      <c r="A31" t="inlineStr">
        <is>
          <t>Concessions net (after COGS)</t>
        </is>
      </c>
      <c r="B31" s="5">
        <f>(Revenue!E9-ROUND(Revenue!E9*0.38,0))+(Revenue!E10-ROUND(Revenue!E10*0.32,0))</f>
        <v/>
      </c>
      <c r="C31" s="9" t="inlineStr">
        <is>
          <t>F&amp;B margin</t>
        </is>
      </c>
    </row>
    <row r="32">
      <c r="A32" t="inlineStr">
        <is>
          <t>Parking fees (venue-owned lots)</t>
        </is>
      </c>
      <c r="B32" s="5">
        <f>Revenue!E7</f>
        <v/>
      </c>
      <c r="C32" s="9" t="inlineStr">
        <is>
          <t>Assumes venue keeps 100%</t>
        </is>
      </c>
    </row>
    <row r="33">
      <c r="A33" t="inlineStr">
        <is>
          <t>Vendor / food truck fees (venue split 50%)</t>
        </is>
      </c>
      <c r="B33" s="5">
        <f>(Revenue!E12+Revenue!E13)*0.5</f>
        <v/>
      </c>
      <c r="C33" s="9" t="inlineStr">
        <is>
          <t>Split with 360SG</t>
        </is>
      </c>
    </row>
    <row r="34">
      <c r="A34" t="inlineStr">
        <is>
          <t>Facility signage / naming rights</t>
        </is>
      </c>
      <c r="B34" s="5">
        <f>Revenue!E16</f>
        <v/>
      </c>
      <c r="C34" s="9" t="inlineStr">
        <is>
          <t>Field sponsors</t>
        </is>
      </c>
    </row>
    <row r="35">
      <c r="A35" t="inlineStr">
        <is>
          <t>Merchandise commission (10% of retail)</t>
        </is>
      </c>
      <c r="B35" s="5">
        <f>Revenue!E11*0.1</f>
        <v/>
      </c>
      <c r="C35" s="9" t="inlineStr"/>
    </row>
    <row r="36">
      <c r="A36" t="inlineStr">
        <is>
          <t>Profit-share from tournament (40%)</t>
        </is>
      </c>
      <c r="B36" s="5">
        <f>B19*0.4</f>
        <v/>
      </c>
      <c r="C36" s="9" t="inlineStr">
        <is>
          <t>From NOI</t>
        </is>
      </c>
    </row>
    <row r="37">
      <c r="A37" s="7" t="inlineStr">
        <is>
          <t>BallParks National Total Take</t>
        </is>
      </c>
      <c r="B37" s="8">
        <f>SUM(B29:B36)-B30</f>
        <v/>
      </c>
      <c r="C37" s="9" t="inlineStr">
        <is>
          <t>Uses net concessions, not gross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46"/>
  <sheetViews>
    <sheetView workbookViewId="0">
      <selection activeCell="A1" sqref="A1"/>
    </sheetView>
  </sheetViews>
  <sheetFormatPr baseColWidth="8" defaultRowHeight="15"/>
  <cols>
    <col width="40" customWidth="1" min="1" max="1"/>
    <col width="18" customWidth="1" min="2" max="2"/>
    <col width="6" customWidth="1" min="3" max="3"/>
    <col width="45" customWidth="1" min="4" max="4"/>
  </cols>
  <sheetData>
    <row r="1">
      <c r="A1" s="1" t="inlineStr">
        <is>
          <t>The Lake of the Ozarks Shootout — Key Assumptions</t>
        </is>
      </c>
    </row>
    <row r="3">
      <c r="A3" s="3" t="inlineStr">
        <is>
          <t>Event</t>
        </is>
      </c>
      <c r="B3" t="inlineStr"/>
      <c r="D3" s="9" t="inlineStr"/>
    </row>
    <row r="4">
      <c r="A4" s="10" t="inlineStr">
        <is>
          <t>Teams (target)</t>
        </is>
      </c>
      <c r="B4" s="11" t="n">
        <v>120</v>
      </c>
      <c r="D4" s="9" t="inlineStr">
        <is>
          <t>Source: EVENT.teams</t>
        </is>
      </c>
    </row>
    <row r="5">
      <c r="A5" s="10" t="inlineStr">
        <is>
          <t>Entry fee per team</t>
        </is>
      </c>
      <c r="B5" s="12" t="n">
        <v>1000</v>
      </c>
      <c r="D5" s="9" t="inlineStr">
        <is>
          <t>Source: EVENT.entryFee</t>
        </is>
      </c>
    </row>
    <row r="6">
      <c r="A6" s="10" t="inlineStr">
        <is>
          <t>Multi-team discount %</t>
        </is>
      </c>
      <c r="B6" s="13" t="n">
        <v>0.1</v>
      </c>
      <c r="D6" s="9" t="inlineStr">
        <is>
          <t>Assumed 30% of teams get discount</t>
        </is>
      </c>
    </row>
    <row r="7">
      <c r="A7" s="10" t="inlineStr">
        <is>
          <t>Share of teams w/ discount</t>
        </is>
      </c>
      <c r="B7" s="13" t="n">
        <v>0.3</v>
      </c>
      <c r="D7" s="9" t="inlineStr">
        <is>
          <t>Estimate</t>
        </is>
      </c>
    </row>
    <row r="8">
      <c r="A8" s="10" t="inlineStr">
        <is>
          <t>Total divisions</t>
        </is>
      </c>
      <c r="B8" s="11" t="n">
        <v>6</v>
      </c>
      <c r="D8" s="9" t="inlineStr">
        <is>
          <t>8U, 10U, 12U, 14U, JV, Varsity</t>
        </is>
      </c>
    </row>
    <row r="9">
      <c r="A9" s="10" t="inlineStr">
        <is>
          <t>Games total (pool + bracket)</t>
        </is>
      </c>
      <c r="B9" s="11" t="n">
        <v>260</v>
      </c>
      <c r="D9" s="9" t="inlineStr">
        <is>
          <t>3 pool x 120 = 180 + ~80 bracket</t>
        </is>
      </c>
    </row>
    <row r="10">
      <c r="A10" s="10" t="inlineStr">
        <is>
          <t>Fields in use</t>
        </is>
      </c>
      <c r="B10" s="11" t="n">
        <v>12</v>
      </c>
      <c r="D10" s="9" t="inlineStr">
        <is>
          <t>BallParks National</t>
        </is>
      </c>
    </row>
    <row r="11">
      <c r="A11" s="10" t="inlineStr">
        <is>
          <t>Event days (competition)</t>
        </is>
      </c>
      <c r="B11" s="11" t="n">
        <v>2</v>
      </c>
      <c r="D11" s="9" t="inlineStr">
        <is>
          <t>Sat + Sun</t>
        </is>
      </c>
    </row>
    <row r="12">
      <c r="A12" s="10" t="inlineStr">
        <is>
          <t>Setup/teardown days</t>
        </is>
      </c>
      <c r="B12" s="11" t="n">
        <v>2</v>
      </c>
      <c r="D12" s="9" t="inlineStr">
        <is>
          <t>Fri check-in + Mon strike</t>
        </is>
      </c>
    </row>
    <row r="13">
      <c r="A13" s="3" t="inlineStr"/>
      <c r="B13" t="inlineStr"/>
      <c r="D13" s="9" t="inlineStr"/>
    </row>
    <row r="14">
      <c r="A14" s="3" t="inlineStr">
        <is>
          <t>Attendance</t>
        </is>
      </c>
      <c r="B14" t="inlineStr"/>
      <c r="D14" s="9" t="inlineStr"/>
    </row>
    <row r="15">
      <c r="A15" s="10" t="inlineStr">
        <is>
          <t>Players per team (avg)</t>
        </is>
      </c>
      <c r="B15" s="11" t="n">
        <v>15</v>
      </c>
      <c r="D15" s="9" t="inlineStr">
        <is>
          <t>18 max roster</t>
        </is>
      </c>
    </row>
    <row r="16">
      <c r="A16" s="10" t="inlineStr">
        <is>
          <t>Coaches per team</t>
        </is>
      </c>
      <c r="B16" s="11" t="n">
        <v>3</v>
      </c>
      <c r="D16" s="9" t="inlineStr"/>
    </row>
    <row r="17">
      <c r="A17" s="10" t="inlineStr">
        <is>
          <t>Family attendees per player</t>
        </is>
      </c>
      <c r="B17" s="11" t="n">
        <v>3.5</v>
      </c>
      <c r="D17" s="9" t="inlineStr">
        <is>
          <t>Parents + siblings est.</t>
        </is>
      </c>
    </row>
    <row r="18">
      <c r="A18" s="10" t="inlineStr">
        <is>
          <t>Total spectators (weekend)</t>
        </is>
      </c>
      <c r="B18" s="14">
        <f>B13*B2*B15+B2*B14*1</f>
        <v/>
      </c>
      <c r="D18" s="9" t="inlineStr">
        <is>
          <t>players*families + coaches</t>
        </is>
      </c>
    </row>
    <row r="19">
      <c r="A19" s="10" t="inlineStr">
        <is>
          <t>Gate admission (per person, weekend)</t>
        </is>
      </c>
      <c r="B19" s="12" t="n">
        <v>20</v>
      </c>
      <c r="D19" s="9" t="inlineStr">
        <is>
          <t>Kids u10 free</t>
        </is>
      </c>
    </row>
    <row r="20">
      <c r="A20" s="10" t="inlineStr">
        <is>
          <t>Paid gate share</t>
        </is>
      </c>
      <c r="B20" s="13" t="n">
        <v>0.65</v>
      </c>
      <c r="D20" s="9" t="inlineStr">
        <is>
          <t>Excludes players/coaches/comps</t>
        </is>
      </c>
    </row>
    <row r="21">
      <c r="A21" s="3" t="inlineStr"/>
      <c r="B21" t="inlineStr"/>
      <c r="D21" s="9" t="inlineStr"/>
    </row>
    <row r="22">
      <c r="A22" s="3" t="inlineStr">
        <is>
          <t>Staffing rates ($/day)</t>
        </is>
      </c>
      <c r="B22" t="inlineStr"/>
      <c r="D22" s="9" t="inlineStr"/>
    </row>
    <row r="23">
      <c r="A23" s="10" t="inlineStr">
        <is>
          <t>Head referee day rate</t>
        </is>
      </c>
      <c r="B23" s="12" t="n">
        <v>250</v>
      </c>
      <c r="D23" s="9" t="inlineStr">
        <is>
          <t>Certified HS official</t>
        </is>
      </c>
    </row>
    <row r="24">
      <c r="A24" s="10" t="inlineStr">
        <is>
          <t>Field judge day rate</t>
        </is>
      </c>
      <c r="B24" s="12" t="n">
        <v>175</v>
      </c>
      <c r="D24" s="9" t="inlineStr"/>
    </row>
    <row r="25">
      <c r="A25" s="10" t="inlineStr">
        <is>
          <t>Refs per field</t>
        </is>
      </c>
      <c r="B25" s="11" t="n">
        <v>3</v>
      </c>
      <c r="D25" s="9" t="inlineStr">
        <is>
          <t>1 head + 2 judges</t>
        </is>
      </c>
    </row>
    <row r="26">
      <c r="A26" s="10" t="inlineStr">
        <is>
          <t>Field monitors per field</t>
        </is>
      </c>
      <c r="B26" s="11" t="n">
        <v>1</v>
      </c>
      <c r="D26" s="9" t="inlineStr"/>
    </row>
    <row r="27">
      <c r="A27" s="10" t="inlineStr">
        <is>
          <t>Field monitor day rate</t>
        </is>
      </c>
      <c r="B27" s="12" t="n">
        <v>125</v>
      </c>
      <c r="D27" s="9" t="inlineStr"/>
    </row>
    <row r="28">
      <c r="A28" s="10" t="inlineStr">
        <is>
          <t>Scorekeepers per field</t>
        </is>
      </c>
      <c r="B28" s="11" t="n">
        <v>1</v>
      </c>
      <c r="D28" s="9" t="inlineStr"/>
    </row>
    <row r="29">
      <c r="A29" s="10" t="inlineStr">
        <is>
          <t>Scorekeeper day rate</t>
        </is>
      </c>
      <c r="B29" s="12" t="n">
        <v>125</v>
      </c>
      <c r="D29" s="9" t="inlineStr"/>
    </row>
    <row r="30">
      <c r="A30" s="10" t="inlineStr">
        <is>
          <t>Athletic trainers</t>
        </is>
      </c>
      <c r="B30" s="11" t="n">
        <v>4</v>
      </c>
      <c r="D30" s="9" t="inlineStr">
        <is>
          <t>Rotating coverage</t>
        </is>
      </c>
    </row>
    <row r="31">
      <c r="A31" s="10" t="inlineStr">
        <is>
          <t>Trainer day rate</t>
        </is>
      </c>
      <c r="B31" s="12" t="n">
        <v>400</v>
      </c>
      <c r="D31" s="9" t="inlineStr">
        <is>
          <t>Contracted</t>
        </is>
      </c>
    </row>
    <row r="32">
      <c r="A32" s="10" t="inlineStr">
        <is>
          <t>EMT/ambulance standby (per day)</t>
        </is>
      </c>
      <c r="B32" s="12" t="n">
        <v>1500</v>
      </c>
      <c r="D32" s="9" t="inlineStr">
        <is>
          <t>On-site medical</t>
        </is>
      </c>
    </row>
    <row r="33">
      <c r="A33" s="10" t="inlineStr">
        <is>
          <t>Security officers</t>
        </is>
      </c>
      <c r="B33" s="11" t="n">
        <v>8</v>
      </c>
      <c r="D33" s="9" t="inlineStr"/>
    </row>
    <row r="34">
      <c r="A34" s="10" t="inlineStr">
        <is>
          <t>Security day rate</t>
        </is>
      </c>
      <c r="B34" s="12" t="n">
        <v>275</v>
      </c>
      <c r="D34" s="9" t="inlineStr"/>
    </row>
    <row r="35">
      <c r="A35" s="10" t="inlineStr">
        <is>
          <t>Tournament directors</t>
        </is>
      </c>
      <c r="B35" s="11" t="n">
        <v>2</v>
      </c>
      <c r="D35" s="9" t="inlineStr"/>
    </row>
    <row r="36">
      <c r="A36" s="10" t="inlineStr">
        <is>
          <t>Director day rate (4 days)</t>
        </is>
      </c>
      <c r="B36" s="12" t="n">
        <v>500</v>
      </c>
      <c r="D36" s="9" t="inlineStr"/>
    </row>
    <row r="37">
      <c r="A37" s="10" t="inlineStr">
        <is>
          <t>Field ops crew</t>
        </is>
      </c>
      <c r="B37" s="11" t="n">
        <v>10</v>
      </c>
      <c r="D37" s="9" t="inlineStr">
        <is>
          <t>Setup, cones, chains, radios</t>
        </is>
      </c>
    </row>
    <row r="38">
      <c r="A38" s="10" t="inlineStr">
        <is>
          <t>Ops crew day rate</t>
        </is>
      </c>
      <c r="B38" s="12" t="n">
        <v>150</v>
      </c>
      <c r="D38" s="9" t="inlineStr"/>
    </row>
    <row r="39">
      <c r="A39" s="10" t="inlineStr">
        <is>
          <t>Concession workers</t>
        </is>
      </c>
      <c r="B39" s="11" t="n">
        <v>20</v>
      </c>
      <c r="D39" s="9" t="inlineStr">
        <is>
          <t>Split across stands</t>
        </is>
      </c>
    </row>
    <row r="40">
      <c r="A40" s="10" t="inlineStr">
        <is>
          <t>Concession worker day rate</t>
        </is>
      </c>
      <c r="B40" s="12" t="n">
        <v>140</v>
      </c>
      <c r="D40" s="9" t="inlineStr"/>
    </row>
    <row r="41">
      <c r="A41" s="10" t="inlineStr">
        <is>
          <t>Merch/retail staff</t>
        </is>
      </c>
      <c r="B41" s="11" t="n">
        <v>6</v>
      </c>
      <c r="D41" s="9" t="inlineStr"/>
    </row>
    <row r="42">
      <c r="A42" s="10" t="inlineStr">
        <is>
          <t>Merch staff day rate</t>
        </is>
      </c>
      <c r="B42" s="12" t="n">
        <v>140</v>
      </c>
      <c r="D42" s="9" t="inlineStr"/>
    </row>
    <row r="43">
      <c r="A43" s="10" t="inlineStr">
        <is>
          <t>Parking attendants</t>
        </is>
      </c>
      <c r="B43" s="11" t="n">
        <v>8</v>
      </c>
      <c r="D43" s="9" t="inlineStr"/>
    </row>
    <row r="44">
      <c r="A44" s="10" t="inlineStr">
        <is>
          <t>Parking staff day rate</t>
        </is>
      </c>
      <c r="B44" s="12" t="n">
        <v>140</v>
      </c>
      <c r="D44" s="9" t="inlineStr"/>
    </row>
    <row r="45">
      <c r="A45" s="10" t="inlineStr">
        <is>
          <t>Volunteer stipend</t>
        </is>
      </c>
      <c r="B45" s="12" t="n">
        <v>50</v>
      </c>
      <c r="D45" s="9" t="inlineStr">
        <is>
          <t>Meals + shirt, ~30 volunteers</t>
        </is>
      </c>
    </row>
    <row r="46">
      <c r="A46" s="10" t="inlineStr">
        <is>
          <t>Volunteers</t>
        </is>
      </c>
      <c r="B46" s="11" t="n">
        <v>30</v>
      </c>
      <c r="D46" s="9" t="inlineStr"/>
    </row>
  </sheetData>
  <mergeCells count="1">
    <mergeCell ref="A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42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14" customWidth="1" min="3" max="3"/>
    <col width="40" customWidth="1" min="4" max="4"/>
    <col width="16" customWidth="1" min="5" max="5"/>
    <col width="14" customWidth="1" min="6" max="6"/>
  </cols>
  <sheetData>
    <row r="1">
      <c r="A1" s="1" t="inlineStr">
        <is>
          <t>Revenue Estimate — Event Weekend</t>
        </is>
      </c>
    </row>
    <row r="3">
      <c r="A3" s="4" t="inlineStr">
        <is>
          <t>Revenue Stream</t>
        </is>
      </c>
      <c r="B3" s="4" t="inlineStr">
        <is>
          <t>Units</t>
        </is>
      </c>
      <c r="C3" s="4" t="inlineStr">
        <is>
          <t>Unit Price</t>
        </is>
      </c>
      <c r="D3" s="4" t="inlineStr">
        <is>
          <t>Take Rate / Notes</t>
        </is>
      </c>
      <c r="E3" s="4" t="inlineStr">
        <is>
          <t>Gross Revenue</t>
        </is>
      </c>
      <c r="F3" s="4" t="inlineStr">
        <is>
          <t>Category</t>
        </is>
      </c>
    </row>
    <row r="4">
      <c r="A4" t="inlineStr">
        <is>
          <t>Team entry fees (full price)</t>
        </is>
      </c>
      <c r="B4" s="15">
        <f>Assumptions!B2*(1-Assumptions!B5)</f>
        <v/>
      </c>
      <c r="C4" s="5">
        <f>Assumptions!B3</f>
        <v/>
      </c>
      <c r="D4" s="9" t="inlineStr">
        <is>
          <t>Non-discount teams</t>
        </is>
      </c>
      <c r="E4" s="5">
        <f>B4*C4</f>
        <v/>
      </c>
      <c r="F4" t="inlineStr">
        <is>
          <t>Entry</t>
        </is>
      </c>
    </row>
    <row r="5">
      <c r="A5" t="inlineStr">
        <is>
          <t>Team entry fees (multi-team discount)</t>
        </is>
      </c>
      <c r="B5" s="15">
        <f>Assumptions!B2*Assumptions!B5</f>
        <v/>
      </c>
      <c r="C5" s="5">
        <f>Assumptions!B3*(1-Assumptions!B4)</f>
        <v/>
      </c>
      <c r="D5" s="9" t="inlineStr">
        <is>
          <t>10% off</t>
        </is>
      </c>
      <c r="E5" s="5">
        <f>B5*C5</f>
        <v/>
      </c>
      <c r="F5" t="inlineStr">
        <is>
          <t>Entry</t>
        </is>
      </c>
    </row>
    <row r="6">
      <c r="A6" t="inlineStr">
        <is>
          <t>Gate admission (weekend pass)</t>
        </is>
      </c>
      <c r="B6" s="15">
        <f>ROUND(Assumptions!B16*Assumptions!B18,0)</f>
        <v/>
      </c>
      <c r="C6" s="5">
        <f>Assumptions!B17</f>
        <v/>
      </c>
      <c r="D6" s="9" t="inlineStr">
        <is>
          <t>Paid share of spectators</t>
        </is>
      </c>
      <c r="E6" s="5">
        <f>B6*C6</f>
        <v/>
      </c>
      <c r="F6" t="inlineStr">
        <is>
          <t>Gate</t>
        </is>
      </c>
    </row>
    <row r="7">
      <c r="A7" t="inlineStr">
        <is>
          <t>Parking ($10/day x 2 days x 60% of cars)</t>
        </is>
      </c>
      <c r="B7" s="15">
        <f>ROUND(Assumptions!B16/3.2*0.6*2,0)</f>
        <v/>
      </c>
      <c r="C7" s="12" t="n">
        <v>10</v>
      </c>
      <c r="D7" s="9" t="inlineStr">
        <is>
          <t>~3.2 people/car</t>
        </is>
      </c>
      <c r="E7" s="5">
        <f>B7*C7</f>
        <v/>
      </c>
      <c r="F7" t="inlineStr">
        <is>
          <t>Parking</t>
        </is>
      </c>
    </row>
    <row r="8">
      <c r="A8" t="inlineStr">
        <is>
          <t>Concessions (avg spend/spectator)</t>
        </is>
      </c>
      <c r="B8" s="15">
        <f>Assumptions!B16</f>
        <v/>
      </c>
      <c r="C8" s="12" t="n">
        <v>22</v>
      </c>
      <c r="D8" s="9" t="inlineStr">
        <is>
          <t>Food + beverage per person</t>
        </is>
      </c>
      <c r="E8" s="5">
        <f>B8*C8</f>
        <v/>
      </c>
      <c r="F8" t="inlineStr">
        <is>
          <t>Concessions</t>
        </is>
      </c>
    </row>
    <row r="9">
      <c r="A9" t="inlineStr">
        <is>
          <t>Beer/adult beverage garden</t>
        </is>
      </c>
      <c r="B9" s="15">
        <f>ROUND(Assumptions!B16*0.35,0)</f>
        <v/>
      </c>
      <c r="C9" s="12" t="n">
        <v>14</v>
      </c>
      <c r="D9" s="9" t="inlineStr">
        <is>
          <t>35% of adults, avg 2 drinks</t>
        </is>
      </c>
      <c r="E9" s="5">
        <f>B9*C9</f>
        <v/>
      </c>
      <c r="F9" t="inlineStr">
        <is>
          <t>Concessions</t>
        </is>
      </c>
    </row>
    <row r="10">
      <c r="A10" t="inlineStr">
        <is>
          <t>Merchandise (event apparel)</t>
        </is>
      </c>
      <c r="B10" s="15">
        <f>Assumptions!B16</f>
        <v/>
      </c>
      <c r="C10" s="12" t="n">
        <v>8</v>
      </c>
      <c r="D10" s="9" t="inlineStr">
        <is>
          <t>Avg spend across attendees</t>
        </is>
      </c>
      <c r="E10" s="5">
        <f>B10*C10</f>
        <v/>
      </c>
      <c r="F10" t="inlineStr">
        <is>
          <t>Merch</t>
        </is>
      </c>
    </row>
    <row r="11">
      <c r="A11" t="inlineStr">
        <is>
          <t>Team merch/photo packages</t>
        </is>
      </c>
      <c r="B11" s="15">
        <f>Assumptions!B2</f>
        <v/>
      </c>
      <c r="C11" s="12" t="n">
        <v>120</v>
      </c>
      <c r="D11" s="9" t="inlineStr">
        <is>
          <t>60% of teams buy team pkg</t>
        </is>
      </c>
      <c r="E11" s="5">
        <f>B11*C11</f>
        <v/>
      </c>
      <c r="F11" t="inlineStr">
        <is>
          <t>Merch</t>
        </is>
      </c>
    </row>
    <row r="12">
      <c r="A12" t="inlineStr">
        <is>
          <t>Vendor booths (10x10)</t>
        </is>
      </c>
      <c r="B12" s="16" t="n">
        <v>40</v>
      </c>
      <c r="C12" s="12" t="n">
        <v>500</v>
      </c>
      <c r="D12" s="9" t="inlineStr">
        <is>
          <t>40 vendors x $500 weekend</t>
        </is>
      </c>
      <c r="E12" s="5">
        <f>B12*C12</f>
        <v/>
      </c>
      <c r="F12" t="inlineStr">
        <is>
          <t>Vendor</t>
        </is>
      </c>
    </row>
    <row r="13">
      <c r="A13" t="inlineStr">
        <is>
          <t>Food truck fees</t>
        </is>
      </c>
      <c r="B13" s="16" t="n">
        <v>12</v>
      </c>
      <c r="C13" s="12" t="n">
        <v>750</v>
      </c>
      <c r="D13" s="9" t="inlineStr">
        <is>
          <t>12 trucks x $750</t>
        </is>
      </c>
      <c r="E13" s="5">
        <f>B13*C13</f>
        <v/>
      </c>
      <c r="F13" t="inlineStr">
        <is>
          <t>Vendor</t>
        </is>
      </c>
    </row>
    <row r="14">
      <c r="A14" t="inlineStr">
        <is>
          <t>Title sponsor</t>
        </is>
      </c>
      <c r="B14" s="16" t="n">
        <v>1</v>
      </c>
      <c r="C14" s="12" t="n">
        <v>25000</v>
      </c>
      <c r="D14" s="9" t="inlineStr">
        <is>
          <t>Presenting sponsor</t>
        </is>
      </c>
      <c r="E14" s="5">
        <f>B14*C14</f>
        <v/>
      </c>
      <c r="F14" t="inlineStr">
        <is>
          <t>Sponsorship</t>
        </is>
      </c>
    </row>
    <row r="15">
      <c r="A15" t="inlineStr">
        <is>
          <t>Division sponsors</t>
        </is>
      </c>
      <c r="B15" s="16" t="n">
        <v>6</v>
      </c>
      <c r="C15" s="12" t="n">
        <v>5000</v>
      </c>
      <c r="D15" s="9" t="inlineStr">
        <is>
          <t>One per division</t>
        </is>
      </c>
      <c r="E15" s="5">
        <f>B15*C15</f>
        <v/>
      </c>
      <c r="F15" t="inlineStr">
        <is>
          <t>Sponsorship</t>
        </is>
      </c>
    </row>
    <row r="16">
      <c r="A16" t="inlineStr">
        <is>
          <t>Field sponsors</t>
        </is>
      </c>
      <c r="B16" s="16" t="n">
        <v>12</v>
      </c>
      <c r="C16" s="12" t="n">
        <v>1500</v>
      </c>
      <c r="D16" s="9" t="inlineStr">
        <is>
          <t>Per field signage</t>
        </is>
      </c>
      <c r="E16" s="5">
        <f>B16*C16</f>
        <v/>
      </c>
      <c r="F16" t="inlineStr">
        <is>
          <t>Sponsorship</t>
        </is>
      </c>
    </row>
    <row r="17">
      <c r="A17" t="inlineStr">
        <is>
          <t>Championship ring sponsor</t>
        </is>
      </c>
      <c r="B17" s="16" t="n">
        <v>1</v>
      </c>
      <c r="C17" s="12" t="n">
        <v>10000</v>
      </c>
      <c r="D17" s="9" t="inlineStr">
        <is>
          <t>Co-branded rings</t>
        </is>
      </c>
      <c r="E17" s="5">
        <f>B17*C17</f>
        <v/>
      </c>
      <c r="F17" t="inlineStr">
        <is>
          <t>Sponsorship</t>
        </is>
      </c>
    </row>
    <row r="18">
      <c r="A18" t="inlineStr">
        <is>
          <t>Trophy/awards sponsor</t>
        </is>
      </c>
      <c r="B18" s="16" t="n">
        <v>1</v>
      </c>
      <c r="C18" s="12" t="n">
        <v>5000</v>
      </c>
      <c r="D18" s="9" t="inlineStr"/>
      <c r="E18" s="5">
        <f>B18*C18</f>
        <v/>
      </c>
      <c r="F18" t="inlineStr">
        <is>
          <t>Sponsorship</t>
        </is>
      </c>
    </row>
    <row r="19">
      <c r="A19" t="inlineStr">
        <is>
          <t>Skills competition sponsor</t>
        </is>
      </c>
      <c r="B19" s="16" t="n">
        <v>1</v>
      </c>
      <c r="C19" s="12" t="n">
        <v>3500</v>
      </c>
      <c r="D19" s="9" t="inlineStr">
        <is>
          <t>Friday night</t>
        </is>
      </c>
      <c r="E19" s="5">
        <f>B19*C19</f>
        <v/>
      </c>
      <c r="F19" t="inlineStr">
        <is>
          <t>Sponsorship</t>
        </is>
      </c>
    </row>
    <row r="20">
      <c r="A20" t="inlineStr">
        <is>
          <t>Water/hydration sponsor</t>
        </is>
      </c>
      <c r="B20" s="16" t="n">
        <v>1</v>
      </c>
      <c r="C20" s="12" t="n">
        <v>4000</v>
      </c>
      <c r="D20" s="9" t="inlineStr">
        <is>
          <t>Product + cash</t>
        </is>
      </c>
      <c r="E20" s="5">
        <f>B20*C20</f>
        <v/>
      </c>
      <c r="F20" t="inlineStr">
        <is>
          <t>Sponsorship</t>
        </is>
      </c>
    </row>
    <row r="21">
      <c r="A21" t="inlineStr">
        <is>
          <t>Program/scorecard ads</t>
        </is>
      </c>
      <c r="B21" s="16" t="n">
        <v>30</v>
      </c>
      <c r="C21" s="12" t="n">
        <v>350</v>
      </c>
      <c r="D21" s="9" t="inlineStr">
        <is>
          <t>Half/full page ads</t>
        </is>
      </c>
      <c r="E21" s="5">
        <f>B21*C21</f>
        <v/>
      </c>
      <c r="F21" t="inlineStr">
        <is>
          <t>Sponsorship</t>
        </is>
      </c>
    </row>
    <row r="22">
      <c r="A22" t="inlineStr">
        <is>
          <t>Livestream/broadcast sponsor</t>
        </is>
      </c>
      <c r="B22" s="16" t="n">
        <v>2</v>
      </c>
      <c r="C22" s="12" t="n">
        <v>4000</v>
      </c>
      <c r="D22" s="9" t="inlineStr">
        <is>
          <t>Pre-roll + halftime</t>
        </is>
      </c>
      <c r="E22" s="5">
        <f>B22*C22</f>
        <v/>
      </c>
      <c r="F22" t="inlineStr">
        <is>
          <t>Media</t>
        </is>
      </c>
    </row>
    <row r="23">
      <c r="A23" t="inlineStr">
        <is>
          <t>Streaming PPV passes</t>
        </is>
      </c>
      <c r="B23" s="16" t="n">
        <v>900</v>
      </c>
      <c r="C23" s="12" t="n">
        <v>15</v>
      </c>
      <c r="D23" s="9" t="inlineStr">
        <is>
          <t>Family/college scouts</t>
        </is>
      </c>
      <c r="E23" s="5">
        <f>B23*C23</f>
        <v/>
      </c>
      <c r="F23" t="inlineStr">
        <is>
          <t>Media</t>
        </is>
      </c>
    </row>
    <row r="24">
      <c r="A24" t="inlineStr">
        <is>
          <t>College recruiter combine fees</t>
        </is>
      </c>
      <c r="B24" s="16" t="n">
        <v>60</v>
      </c>
      <c r="C24" s="12" t="n">
        <v>75</v>
      </c>
      <c r="D24" s="9" t="inlineStr">
        <is>
          <t>HS players opt-in</t>
        </is>
      </c>
      <c r="E24" s="5">
        <f>B24*C24</f>
        <v/>
      </c>
      <c r="F24" t="inlineStr">
        <is>
          <t>Media</t>
        </is>
      </c>
    </row>
    <row r="25">
      <c r="A25" t="inlineStr">
        <is>
          <t>VIP hospitality tent (per team)</t>
        </is>
      </c>
      <c r="B25" s="16" t="n">
        <v>20</v>
      </c>
      <c r="C25" s="12" t="n">
        <v>750</v>
      </c>
      <c r="D25" s="9" t="inlineStr">
        <is>
          <t>20 teams upsell</t>
        </is>
      </c>
      <c r="E25" s="5">
        <f>B25*C25</f>
        <v/>
      </c>
      <c r="F25" t="inlineStr">
        <is>
          <t>Hospitality</t>
        </is>
      </c>
    </row>
    <row r="26">
      <c r="A26" t="inlineStr">
        <is>
          <t>Coach's hospitality (per coach)</t>
        </is>
      </c>
      <c r="B26" s="15">
        <f>Assumptions!B2*Assumptions!B14</f>
        <v/>
      </c>
      <c r="C26" s="12" t="n">
        <v>25</v>
      </c>
      <c r="D26" s="9" t="inlineStr">
        <is>
          <t>Meals + swag</t>
        </is>
      </c>
      <c r="E26" s="5">
        <f>B26*C26</f>
        <v/>
      </c>
      <c r="F26" t="inlineStr">
        <is>
          <t>Hospitality</t>
        </is>
      </c>
    </row>
    <row r="27">
      <c r="A27" t="inlineStr">
        <is>
          <t>Hotel room block commission</t>
        </is>
      </c>
      <c r="B27" s="16" t="n">
        <v>800</v>
      </c>
      <c r="C27" s="12" t="n">
        <v>12</v>
      </c>
      <c r="D27" s="9" t="inlineStr">
        <is>
          <t>800 room-nights x $12</t>
        </is>
      </c>
      <c r="E27" s="5">
        <f>B27*C27</f>
        <v/>
      </c>
      <c r="F27" t="inlineStr">
        <is>
          <t>Hospitality</t>
        </is>
      </c>
    </row>
    <row r="29">
      <c r="A29" s="17" t="inlineStr">
        <is>
          <t>TOTAL GROSS REVENUE</t>
        </is>
      </c>
      <c r="E29" s="18">
        <f>SUM(E4:E27)</f>
        <v/>
      </c>
    </row>
    <row r="32">
      <c r="A32" s="3" t="inlineStr">
        <is>
          <t>Revenue by Category</t>
        </is>
      </c>
    </row>
    <row r="33">
      <c r="A33" s="4" t="inlineStr">
        <is>
          <t>Category</t>
        </is>
      </c>
      <c r="B33" s="4" t="inlineStr"/>
      <c r="C33" s="4" t="inlineStr"/>
      <c r="D33" s="4" t="inlineStr"/>
      <c r="E33" s="4" t="inlineStr">
        <is>
          <t>Total</t>
        </is>
      </c>
      <c r="F33" s="4" t="inlineStr"/>
    </row>
    <row r="34">
      <c r="A34" t="inlineStr">
        <is>
          <t>Entry</t>
        </is>
      </c>
      <c r="E34" s="5">
        <f>SUMIF(F4:F27,A34,E4:E27)</f>
        <v/>
      </c>
    </row>
    <row r="35">
      <c r="A35" t="inlineStr">
        <is>
          <t>Gate</t>
        </is>
      </c>
      <c r="E35" s="5">
        <f>SUMIF(F4:F27,A35,E4:E27)</f>
        <v/>
      </c>
    </row>
    <row r="36">
      <c r="A36" t="inlineStr">
        <is>
          <t>Parking</t>
        </is>
      </c>
      <c r="E36" s="5">
        <f>SUMIF(F4:F27,A36,E4:E27)</f>
        <v/>
      </c>
    </row>
    <row r="37">
      <c r="A37" t="inlineStr">
        <is>
          <t>Concessions</t>
        </is>
      </c>
      <c r="E37" s="5">
        <f>SUMIF(F4:F27,A37,E4:E27)</f>
        <v/>
      </c>
    </row>
    <row r="38">
      <c r="A38" t="inlineStr">
        <is>
          <t>Merch</t>
        </is>
      </c>
      <c r="E38" s="5">
        <f>SUMIF(F4:F27,A38,E4:E27)</f>
        <v/>
      </c>
    </row>
    <row r="39">
      <c r="A39" t="inlineStr">
        <is>
          <t>Vendor</t>
        </is>
      </c>
      <c r="E39" s="5">
        <f>SUMIF(F4:F27,A39,E4:E27)</f>
        <v/>
      </c>
    </row>
    <row r="40">
      <c r="A40" t="inlineStr">
        <is>
          <t>Sponsorship</t>
        </is>
      </c>
      <c r="E40" s="5">
        <f>SUMIF(F4:F27,A40,E4:E27)</f>
        <v/>
      </c>
    </row>
    <row r="41">
      <c r="A41" t="inlineStr">
        <is>
          <t>Media</t>
        </is>
      </c>
      <c r="E41" s="5">
        <f>SUMIF(F4:F27,A41,E4:E27)</f>
        <v/>
      </c>
    </row>
    <row r="42">
      <c r="A42" t="inlineStr">
        <is>
          <t>Hospitality</t>
        </is>
      </c>
      <c r="E42" s="5">
        <f>SUMIF(F4:F27,A42,E4:E27)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8" customWidth="1" min="3" max="3"/>
    <col width="14" customWidth="1" min="4" max="4"/>
    <col width="16" customWidth="1" min="5" max="5"/>
    <col width="45" customWidth="1" min="6" max="6"/>
  </cols>
  <sheetData>
    <row r="1">
      <c r="A1" s="1" t="inlineStr">
        <is>
          <t>Staffing Plan &amp; Costs</t>
        </is>
      </c>
    </row>
    <row r="3">
      <c r="A3" s="4" t="inlineStr">
        <is>
          <t>Role</t>
        </is>
      </c>
      <c r="B3" s="4" t="inlineStr">
        <is>
          <t>Headcount</t>
        </is>
      </c>
      <c r="C3" s="4" t="inlineStr">
        <is>
          <t>Days</t>
        </is>
      </c>
      <c r="D3" s="4" t="inlineStr">
        <is>
          <t>Day Rate</t>
        </is>
      </c>
      <c r="E3" s="4" t="inlineStr">
        <is>
          <t>Total Cost</t>
        </is>
      </c>
      <c r="F3" s="4" t="inlineStr">
        <is>
          <t>Notes</t>
        </is>
      </c>
    </row>
    <row r="4">
      <c r="A4" t="inlineStr">
        <is>
          <t>Head referees</t>
        </is>
      </c>
      <c r="B4" s="15">
        <f>Assumptions!B24*Assumptions!B8</f>
        <v/>
      </c>
      <c r="C4" s="16" t="n">
        <v>2</v>
      </c>
      <c r="D4" s="5">
        <f>Assumptions!B22</f>
        <v/>
      </c>
      <c r="E4" s="5">
        <f>B4*C4*D4</f>
        <v/>
      </c>
      <c r="F4" s="9" t="inlineStr">
        <is>
          <t>1 per field, both days</t>
        </is>
      </c>
    </row>
    <row r="5">
      <c r="A5" t="inlineStr">
        <is>
          <t>Field judges</t>
        </is>
      </c>
      <c r="B5" s="15">
        <f>(Assumptions!B24-1)*Assumptions!B8*2</f>
        <v/>
      </c>
      <c r="C5" s="16" t="n">
        <v>2</v>
      </c>
      <c r="D5" s="5">
        <f>Assumptions!B23</f>
        <v/>
      </c>
      <c r="E5" s="5">
        <f>B5*C5*D5</f>
        <v/>
      </c>
      <c r="F5" s="9" t="inlineStr">
        <is>
          <t>2 per field, both days (crew rotation)</t>
        </is>
      </c>
    </row>
    <row r="6">
      <c r="A6" t="inlineStr">
        <is>
          <t>Field monitors</t>
        </is>
      </c>
      <c r="B6" s="15">
        <f>Assumptions!B25*Assumptions!B8</f>
        <v/>
      </c>
      <c r="C6" s="16" t="n">
        <v>2</v>
      </c>
      <c r="D6" s="5">
        <f>Assumptions!B26</f>
        <v/>
      </c>
      <c r="E6" s="5">
        <f>B6*C6*D6</f>
        <v/>
      </c>
      <c r="F6" s="9" t="inlineStr"/>
    </row>
    <row r="7">
      <c r="A7" t="inlineStr">
        <is>
          <t>Scorekeepers</t>
        </is>
      </c>
      <c r="B7" s="15">
        <f>Assumptions!B27*Assumptions!B8</f>
        <v/>
      </c>
      <c r="C7" s="16" t="n">
        <v>2</v>
      </c>
      <c r="D7" s="5">
        <f>Assumptions!B28</f>
        <v/>
      </c>
      <c r="E7" s="5">
        <f>B7*C7*D7</f>
        <v/>
      </c>
      <c r="F7" s="9" t="inlineStr"/>
    </row>
    <row r="8">
      <c r="A8" t="inlineStr">
        <is>
          <t>Athletic trainers</t>
        </is>
      </c>
      <c r="B8" s="15">
        <f>Assumptions!B29</f>
        <v/>
      </c>
      <c r="C8" s="16" t="n">
        <v>2</v>
      </c>
      <c r="D8" s="5">
        <f>Assumptions!B30</f>
        <v/>
      </c>
      <c r="E8" s="5">
        <f>B8*C8*D8</f>
        <v/>
      </c>
      <c r="F8" s="9" t="inlineStr">
        <is>
          <t>Rotating coverage all fields</t>
        </is>
      </c>
    </row>
    <row r="9">
      <c r="A9" t="inlineStr">
        <is>
          <t>EMT / ambulance standby</t>
        </is>
      </c>
      <c r="B9" s="16" t="n">
        <v>1</v>
      </c>
      <c r="C9" s="16" t="n">
        <v>2</v>
      </c>
      <c r="D9" s="5">
        <f>Assumptions!B31</f>
        <v/>
      </c>
      <c r="E9" s="5">
        <f>B9*C9*D9</f>
        <v/>
      </c>
      <c r="F9" s="9" t="inlineStr">
        <is>
          <t>Contracted service, per day</t>
        </is>
      </c>
    </row>
    <row r="10">
      <c r="A10" t="inlineStr">
        <is>
          <t>Security officers</t>
        </is>
      </c>
      <c r="B10" s="15">
        <f>Assumptions!B32</f>
        <v/>
      </c>
      <c r="C10" s="16" t="n">
        <v>3</v>
      </c>
      <c r="D10" s="5">
        <f>Assumptions!B33</f>
        <v/>
      </c>
      <c r="E10" s="5">
        <f>B10*C10*D10</f>
        <v/>
      </c>
      <c r="F10" s="9" t="inlineStr">
        <is>
          <t>Fri check-in + Sat + Sun</t>
        </is>
      </c>
    </row>
    <row r="11">
      <c r="A11" t="inlineStr">
        <is>
          <t>Tournament directors</t>
        </is>
      </c>
      <c r="B11" s="15">
        <f>Assumptions!B34</f>
        <v/>
      </c>
      <c r="C11" s="16" t="n">
        <v>4</v>
      </c>
      <c r="D11" s="5">
        <f>Assumptions!B35</f>
        <v/>
      </c>
      <c r="E11" s="5">
        <f>B11*C11*D11</f>
        <v/>
      </c>
      <c r="F11" s="9" t="inlineStr">
        <is>
          <t>Thu setup - Sun</t>
        </is>
      </c>
    </row>
    <row r="12">
      <c r="A12" t="inlineStr">
        <is>
          <t>Field ops crew</t>
        </is>
      </c>
      <c r="B12" s="15">
        <f>Assumptions!B36</f>
        <v/>
      </c>
      <c r="C12" s="16" t="n">
        <v>4</v>
      </c>
      <c r="D12" s="5">
        <f>Assumptions!B37</f>
        <v/>
      </c>
      <c r="E12" s="5">
        <f>B12*C12*D12</f>
        <v/>
      </c>
      <c r="F12" s="9" t="inlineStr">
        <is>
          <t>Setup, cones, chains, radios</t>
        </is>
      </c>
    </row>
    <row r="13">
      <c r="A13" t="inlineStr">
        <is>
          <t>Concession workers</t>
        </is>
      </c>
      <c r="B13" s="15">
        <f>Assumptions!B38</f>
        <v/>
      </c>
      <c r="C13" s="16" t="n">
        <v>2</v>
      </c>
      <c r="D13" s="5">
        <f>Assumptions!B39</f>
        <v/>
      </c>
      <c r="E13" s="5">
        <f>B13*C13*D13</f>
        <v/>
      </c>
      <c r="F13" s="9" t="inlineStr"/>
    </row>
    <row r="14">
      <c r="A14" t="inlineStr">
        <is>
          <t>Merch / retail staff</t>
        </is>
      </c>
      <c r="B14" s="15">
        <f>Assumptions!B40</f>
        <v/>
      </c>
      <c r="C14" s="16" t="n">
        <v>2</v>
      </c>
      <c r="D14" s="5">
        <f>Assumptions!B41</f>
        <v/>
      </c>
      <c r="E14" s="5">
        <f>B14*C14*D14</f>
        <v/>
      </c>
      <c r="F14" s="9" t="inlineStr"/>
    </row>
    <row r="15">
      <c r="A15" t="inlineStr">
        <is>
          <t>Parking attendants</t>
        </is>
      </c>
      <c r="B15" s="15">
        <f>Assumptions!B42</f>
        <v/>
      </c>
      <c r="C15" s="16" t="n">
        <v>2</v>
      </c>
      <c r="D15" s="5">
        <f>Assumptions!B43</f>
        <v/>
      </c>
      <c r="E15" s="5">
        <f>B15*C15*D15</f>
        <v/>
      </c>
      <c r="F15" s="9" t="inlineStr"/>
    </row>
    <row r="16">
      <c r="A16" t="inlineStr">
        <is>
          <t>Volunteers (stipend)</t>
        </is>
      </c>
      <c r="B16" s="15">
        <f>Assumptions!B45</f>
        <v/>
      </c>
      <c r="C16" s="16" t="n">
        <v>1</v>
      </c>
      <c r="D16" s="5">
        <f>Assumptions!B44</f>
        <v/>
      </c>
      <c r="E16" s="5">
        <f>B16*C16*D16</f>
        <v/>
      </c>
      <c r="F16" s="9" t="inlineStr">
        <is>
          <t>Meals + shirt</t>
        </is>
      </c>
    </row>
    <row r="17">
      <c r="A17" t="inlineStr">
        <is>
          <t>Announcers / PA</t>
        </is>
      </c>
      <c r="B17" s="16" t="n">
        <v>2</v>
      </c>
      <c r="C17" s="16" t="n">
        <v>2</v>
      </c>
      <c r="D17" s="12" t="n">
        <v>300</v>
      </c>
      <c r="E17" s="5">
        <f>B17*C17*D17</f>
        <v/>
      </c>
      <c r="F17" s="9" t="inlineStr">
        <is>
          <t>Championship + main field</t>
        </is>
      </c>
    </row>
    <row r="18">
      <c r="A18" t="inlineStr">
        <is>
          <t>Livestream production crew</t>
        </is>
      </c>
      <c r="B18" s="16" t="n">
        <v>4</v>
      </c>
      <c r="C18" s="16" t="n">
        <v>2</v>
      </c>
      <c r="D18" s="12" t="n">
        <v>400</v>
      </c>
      <c r="E18" s="5">
        <f>B18*C18*D18</f>
        <v/>
      </c>
      <c r="F18" s="9" t="inlineStr">
        <is>
          <t>Cameras, switcher, engineer</t>
        </is>
      </c>
    </row>
    <row r="19">
      <c r="A19" t="inlineStr">
        <is>
          <t>Photography / videography</t>
        </is>
      </c>
      <c r="B19" s="16" t="n">
        <v>3</v>
      </c>
      <c r="C19" s="16" t="n">
        <v>2</v>
      </c>
      <c r="D19" s="12" t="n">
        <v>500</v>
      </c>
      <c r="E19" s="5">
        <f>B19*C19*D19</f>
        <v/>
      </c>
      <c r="F19" s="9" t="inlineStr">
        <is>
          <t>Content + team sales</t>
        </is>
      </c>
    </row>
    <row r="21">
      <c r="A21" s="17" t="inlineStr">
        <is>
          <t>TOTAL STAFFING COST</t>
        </is>
      </c>
      <c r="B21" s="19">
        <f>SUM(B4:B19)</f>
        <v/>
      </c>
      <c r="E21" s="18">
        <f>SUM(E4:E19)</f>
        <v/>
      </c>
    </row>
    <row r="23">
      <c r="A23" s="3" t="inlineStr">
        <is>
          <t>Total Headcount (person-shifts)</t>
        </is>
      </c>
      <c r="B23" s="19">
        <f>SUM(B4:B19)</f>
        <v/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41"/>
  <sheetViews>
    <sheetView workbookViewId="0">
      <selection activeCell="A1" sqref="A1"/>
    </sheetView>
  </sheetViews>
  <sheetFormatPr baseColWidth="8" defaultRowHeight="15"/>
  <cols>
    <col width="16" customWidth="1" min="1" max="1"/>
    <col width="45" customWidth="1" min="2" max="2"/>
    <col width="8" customWidth="1" min="3" max="3"/>
    <col width="14" customWidth="1" min="4" max="4"/>
    <col width="16" customWidth="1" min="5" max="5"/>
  </cols>
  <sheetData>
    <row r="1">
      <c r="A1" s="1" t="inlineStr">
        <is>
          <t>Event Expense Budget</t>
        </is>
      </c>
    </row>
    <row r="3">
      <c r="A3" s="4" t="inlineStr">
        <is>
          <t>Category</t>
        </is>
      </c>
      <c r="B3" s="4" t="inlineStr">
        <is>
          <t>Line Item</t>
        </is>
      </c>
      <c r="C3" s="4" t="inlineStr">
        <is>
          <t>Qty</t>
        </is>
      </c>
      <c r="D3" s="4" t="inlineStr">
        <is>
          <t>Unit Cost</t>
        </is>
      </c>
      <c r="E3" s="4" t="inlineStr">
        <is>
          <t>Total</t>
        </is>
      </c>
    </row>
    <row r="4">
      <c r="A4" t="inlineStr">
        <is>
          <t>Prize Purse</t>
        </is>
      </c>
      <c r="B4" t="inlineStr">
        <is>
          <t>Cash prize purse (all divisions)</t>
        </is>
      </c>
      <c r="C4" s="16" t="n">
        <v>1</v>
      </c>
      <c r="D4" s="12" t="n">
        <v>40000</v>
      </c>
      <c r="E4" s="5">
        <f>C4*D4</f>
        <v/>
      </c>
    </row>
    <row r="5">
      <c r="A5" t="inlineStr">
        <is>
          <t>Awards</t>
        </is>
      </c>
      <c r="B5" t="inlineStr">
        <is>
          <t>Championship trophies (6 divisions)</t>
        </is>
      </c>
      <c r="C5" s="16" t="n">
        <v>6</v>
      </c>
      <c r="D5" s="12" t="n">
        <v>450</v>
      </c>
      <c r="E5" s="5">
        <f>C5*D5</f>
        <v/>
      </c>
    </row>
    <row r="6">
      <c r="A6" t="inlineStr">
        <is>
          <t>Awards</t>
        </is>
      </c>
      <c r="B6" t="inlineStr">
        <is>
          <t>Championship rings (18 players x 6)</t>
        </is>
      </c>
      <c r="C6" s="16" t="n">
        <v>108</v>
      </c>
      <c r="D6" s="12" t="n">
        <v>125</v>
      </c>
      <c r="E6" s="5">
        <f>C6*D6</f>
        <v/>
      </c>
    </row>
    <row r="7">
      <c r="A7" t="inlineStr">
        <is>
          <t>Awards</t>
        </is>
      </c>
      <c r="B7" t="inlineStr">
        <is>
          <t>Runner-up trophies</t>
        </is>
      </c>
      <c r="C7" s="16" t="n">
        <v>6</v>
      </c>
      <c r="D7" s="12" t="n">
        <v>250</v>
      </c>
      <c r="E7" s="5">
        <f>C7*D7</f>
        <v/>
      </c>
    </row>
    <row r="8">
      <c r="A8" t="inlineStr">
        <is>
          <t>Awards</t>
        </is>
      </c>
      <c r="B8" t="inlineStr">
        <is>
          <t>MVP / All-Tournament awards</t>
        </is>
      </c>
      <c r="C8" s="16" t="n">
        <v>60</v>
      </c>
      <c r="D8" s="12" t="n">
        <v>45</v>
      </c>
      <c r="E8" s="5">
        <f>C8*D8</f>
        <v/>
      </c>
    </row>
    <row r="9">
      <c r="A9" t="inlineStr">
        <is>
          <t>Facility</t>
        </is>
      </c>
      <c r="B9" t="inlineStr">
        <is>
          <t>BallParks National field rental (12 fields x 2 days)</t>
        </is>
      </c>
      <c r="C9" s="16" t="n">
        <v>24</v>
      </c>
      <c r="D9" s="12" t="n">
        <v>500</v>
      </c>
      <c r="E9" s="5">
        <f>C9*D9</f>
        <v/>
      </c>
    </row>
    <row r="10">
      <c r="A10" t="inlineStr">
        <is>
          <t>Facility</t>
        </is>
      </c>
      <c r="B10" t="inlineStr">
        <is>
          <t>Championship field / stadium upgrade</t>
        </is>
      </c>
      <c r="C10" s="16" t="n">
        <v>1</v>
      </c>
      <c r="D10" s="12" t="n">
        <v>3500</v>
      </c>
      <c r="E10" s="5">
        <f>C10*D10</f>
        <v/>
      </c>
    </row>
    <row r="11">
      <c r="A11" t="inlineStr">
        <is>
          <t>Facility</t>
        </is>
      </c>
      <c r="B11" t="inlineStr">
        <is>
          <t>Field paint, chains, pylons, cones</t>
        </is>
      </c>
      <c r="C11" s="16" t="n">
        <v>1</v>
      </c>
      <c r="D11" s="12" t="n">
        <v>2500</v>
      </c>
      <c r="E11" s="5">
        <f>C11*D11</f>
        <v/>
      </c>
    </row>
    <row r="12">
      <c r="A12" t="inlineStr">
        <is>
          <t>Facility</t>
        </is>
      </c>
      <c r="B12" t="inlineStr">
        <is>
          <t>Utilities &amp; waste (event weekend)</t>
        </is>
      </c>
      <c r="C12" s="16" t="n">
        <v>1</v>
      </c>
      <c r="D12" s="12" t="n">
        <v>2000</v>
      </c>
      <c r="E12" s="5">
        <f>C12*D12</f>
        <v/>
      </c>
    </row>
    <row r="13">
      <c r="A13" t="inlineStr">
        <is>
          <t>Facility</t>
        </is>
      </c>
      <c r="B13" t="inlineStr">
        <is>
          <t>Portable restrooms + handwash stations</t>
        </is>
      </c>
      <c r="C13" s="16" t="n">
        <v>20</v>
      </c>
      <c r="D13" s="12" t="n">
        <v>175</v>
      </c>
      <c r="E13" s="5">
        <f>C13*D13</f>
        <v/>
      </c>
    </row>
    <row r="14">
      <c r="A14" t="inlineStr">
        <is>
          <t>Facility</t>
        </is>
      </c>
      <c r="B14" t="inlineStr">
        <is>
          <t>Golf carts / gators (rental)</t>
        </is>
      </c>
      <c r="C14" s="16" t="n">
        <v>10</v>
      </c>
      <c r="D14" s="12" t="n">
        <v>250</v>
      </c>
      <c r="E14" s="5">
        <f>C14*D14</f>
        <v/>
      </c>
    </row>
    <row r="15">
      <c r="A15" t="inlineStr">
        <is>
          <t>Staffing</t>
        </is>
      </c>
      <c r="B15" t="inlineStr">
        <is>
          <t>Total staffing (from Staffing tab)</t>
        </is>
      </c>
      <c r="C15" s="16" t="n">
        <v>1</v>
      </c>
      <c r="D15" s="20">
        <f>Staffing!E20</f>
        <v/>
      </c>
      <c r="E15" s="5">
        <f>C15*D15</f>
        <v/>
      </c>
    </row>
    <row r="16">
      <c r="A16" t="inlineStr">
        <is>
          <t>Insurance</t>
        </is>
      </c>
      <c r="B16" t="inlineStr">
        <is>
          <t>Event liability insurance</t>
        </is>
      </c>
      <c r="C16" s="16" t="n">
        <v>1</v>
      </c>
      <c r="D16" s="12" t="n">
        <v>4500</v>
      </c>
      <c r="E16" s="5">
        <f>C16*D16</f>
        <v/>
      </c>
    </row>
    <row r="17">
      <c r="A17" t="inlineStr">
        <is>
          <t>Insurance</t>
        </is>
      </c>
      <c r="B17" t="inlineStr">
        <is>
          <t>Participant accident coverage</t>
        </is>
      </c>
      <c r="C17" s="16" t="n">
        <v>1</v>
      </c>
      <c r="D17" s="12" t="n">
        <v>3200</v>
      </c>
      <c r="E17" s="5">
        <f>C17*D17</f>
        <v/>
      </c>
    </row>
    <row r="18">
      <c r="A18" t="inlineStr">
        <is>
          <t>Medical</t>
        </is>
      </c>
      <c r="B18" t="inlineStr">
        <is>
          <t>First-aid supplies + ice</t>
        </is>
      </c>
      <c r="C18" s="16" t="n">
        <v>1</v>
      </c>
      <c r="D18" s="12" t="n">
        <v>1200</v>
      </c>
      <c r="E18" s="5">
        <f>C18*D18</f>
        <v/>
      </c>
    </row>
    <row r="19">
      <c r="A19" t="inlineStr">
        <is>
          <t>Tech</t>
        </is>
      </c>
      <c r="B19" t="inlineStr">
        <is>
          <t>Livestream production package</t>
        </is>
      </c>
      <c r="C19" s="16" t="n">
        <v>1</v>
      </c>
      <c r="D19" s="12" t="n">
        <v>8500</v>
      </c>
      <c r="E19" s="5">
        <f>C19*D19</f>
        <v/>
      </c>
    </row>
    <row r="20">
      <c r="A20" t="inlineStr">
        <is>
          <t>Tech</t>
        </is>
      </c>
      <c r="B20" t="inlineStr">
        <is>
          <t>Scoring app / bracket software</t>
        </is>
      </c>
      <c r="C20" s="16" t="n">
        <v>1</v>
      </c>
      <c r="D20" s="12" t="n">
        <v>1500</v>
      </c>
      <c r="E20" s="5">
        <f>C20*D20</f>
        <v/>
      </c>
    </row>
    <row r="21">
      <c r="A21" t="inlineStr">
        <is>
          <t>Tech</t>
        </is>
      </c>
      <c r="B21" t="inlineStr">
        <is>
          <t>Radios (rental, 25 units)</t>
        </is>
      </c>
      <c r="C21" s="16" t="n">
        <v>25</v>
      </c>
      <c r="D21" s="12" t="n">
        <v>45</v>
      </c>
      <c r="E21" s="5">
        <f>C21*D21</f>
        <v/>
      </c>
    </row>
    <row r="22">
      <c r="A22" t="inlineStr">
        <is>
          <t>Tech</t>
        </is>
      </c>
      <c r="B22" t="inlineStr">
        <is>
          <t>WiFi boost / cell repeater</t>
        </is>
      </c>
      <c r="C22" s="16" t="n">
        <v>1</v>
      </c>
      <c r="D22" s="12" t="n">
        <v>2500</v>
      </c>
      <c r="E22" s="5">
        <f>C22*D22</f>
        <v/>
      </c>
    </row>
    <row r="23">
      <c r="A23" t="inlineStr">
        <is>
          <t>Marketing</t>
        </is>
      </c>
      <c r="B23" t="inlineStr">
        <is>
          <t>Digital ads (Meta, IG, TikTok)</t>
        </is>
      </c>
      <c r="C23" s="16" t="n">
        <v>1</v>
      </c>
      <c r="D23" s="12" t="n">
        <v>12000</v>
      </c>
      <c r="E23" s="5">
        <f>C23*D23</f>
        <v/>
      </c>
    </row>
    <row r="24">
      <c r="A24" t="inlineStr">
        <is>
          <t>Marketing</t>
        </is>
      </c>
      <c r="B24" t="inlineStr">
        <is>
          <t>Print &amp; signage</t>
        </is>
      </c>
      <c r="C24" s="16" t="n">
        <v>1</v>
      </c>
      <c r="D24" s="12" t="n">
        <v>4500</v>
      </c>
      <c r="E24" s="5">
        <f>C24*D24</f>
        <v/>
      </c>
    </row>
    <row r="25">
      <c r="A25" t="inlineStr">
        <is>
          <t>Marketing</t>
        </is>
      </c>
      <c r="B25" t="inlineStr">
        <is>
          <t>PR / media outreach</t>
        </is>
      </c>
      <c r="C25" s="16" t="n">
        <v>1</v>
      </c>
      <c r="D25" s="12" t="n">
        <v>3000</v>
      </c>
      <c r="E25" s="5">
        <f>C25*D25</f>
        <v/>
      </c>
    </row>
    <row r="26">
      <c r="A26" t="inlineStr">
        <is>
          <t>Marketing</t>
        </is>
      </c>
      <c r="B26" t="inlineStr">
        <is>
          <t>Photography / video content</t>
        </is>
      </c>
      <c r="C26" s="16" t="n">
        <v>1</v>
      </c>
      <c r="D26" s="12" t="n">
        <v>4000</v>
      </c>
      <c r="E26" s="5">
        <f>C26*D26</f>
        <v/>
      </c>
    </row>
    <row r="27">
      <c r="A27" t="inlineStr">
        <is>
          <t>Marketing</t>
        </is>
      </c>
      <c r="B27" t="inlineStr">
        <is>
          <t>Website / registration platform</t>
        </is>
      </c>
      <c r="C27" s="16" t="n">
        <v>1</v>
      </c>
      <c r="D27" s="12" t="n">
        <v>2500</v>
      </c>
      <c r="E27" s="5">
        <f>C27*D27</f>
        <v/>
      </c>
    </row>
    <row r="28">
      <c r="A28" t="inlineStr">
        <is>
          <t>Merch/COGS</t>
        </is>
      </c>
      <c r="B28" t="inlineStr">
        <is>
          <t>Event apparel inventory (COGS)</t>
        </is>
      </c>
      <c r="C28" s="16" t="n">
        <v>1</v>
      </c>
      <c r="D28" s="12" t="n">
        <v>18000</v>
      </c>
      <c r="E28" s="5">
        <f>C28*D28</f>
        <v/>
      </c>
    </row>
    <row r="29">
      <c r="A29" t="inlineStr">
        <is>
          <t>Concessions COGS</t>
        </is>
      </c>
      <c r="B29" t="inlineStr">
        <is>
          <t>Food &amp; beverage cost of goods</t>
        </is>
      </c>
      <c r="C29" s="16" t="n">
        <v>1</v>
      </c>
      <c r="D29" s="20">
        <f>ROUND(Revenue!E9*0.38,0)</f>
        <v/>
      </c>
      <c r="E29" s="5">
        <f>C29*D29</f>
        <v/>
      </c>
    </row>
    <row r="30">
      <c r="A30" t="inlineStr">
        <is>
          <t>Concessions COGS</t>
        </is>
      </c>
      <c r="B30" t="inlineStr">
        <is>
          <t>Beverage garden COGS</t>
        </is>
      </c>
      <c r="C30" s="16" t="n">
        <v>1</v>
      </c>
      <c r="D30" s="20">
        <f>ROUND(Revenue!E10*0.32,0)</f>
        <v/>
      </c>
      <c r="E30" s="5">
        <f>C30*D30</f>
        <v/>
      </c>
    </row>
    <row r="31">
      <c r="A31" t="inlineStr">
        <is>
          <t>Hospitality</t>
        </is>
      </c>
      <c r="B31" t="inlineStr">
        <is>
          <t>VIP tent + catering</t>
        </is>
      </c>
      <c r="C31" s="16" t="n">
        <v>1</v>
      </c>
      <c r="D31" s="12" t="n">
        <v>8500</v>
      </c>
      <c r="E31" s="5">
        <f>C31*D31</f>
        <v/>
      </c>
    </row>
    <row r="32">
      <c r="A32" t="inlineStr">
        <is>
          <t>Hospitality</t>
        </is>
      </c>
      <c r="B32" t="inlineStr">
        <is>
          <t>Coaches meals &amp; swag bags</t>
        </is>
      </c>
      <c r="C32" s="16" t="n">
        <v>1</v>
      </c>
      <c r="D32" s="20">
        <f>ROUND(Revenue!E27*0.55,0)</f>
        <v/>
      </c>
      <c r="E32" s="5">
        <f>C32*D32</f>
        <v/>
      </c>
    </row>
    <row r="33">
      <c r="A33" t="inlineStr">
        <is>
          <t>Hospitality</t>
        </is>
      </c>
      <c r="B33" t="inlineStr">
        <is>
          <t>Opening ceremonies production</t>
        </is>
      </c>
      <c r="C33" s="16" t="n">
        <v>1</v>
      </c>
      <c r="D33" s="12" t="n">
        <v>4500</v>
      </c>
      <c r="E33" s="5">
        <f>C33*D33</f>
        <v/>
      </c>
    </row>
    <row r="34">
      <c r="A34" t="inlineStr">
        <is>
          <t>Travel</t>
        </is>
      </c>
      <c r="B34" t="inlineStr">
        <is>
          <t>Officials travel &amp; lodging</t>
        </is>
      </c>
      <c r="C34" s="16" t="n">
        <v>1</v>
      </c>
      <c r="D34" s="12" t="n">
        <v>6500</v>
      </c>
      <c r="E34" s="5">
        <f>C34*D34</f>
        <v/>
      </c>
    </row>
    <row r="35">
      <c r="A35" t="inlineStr">
        <is>
          <t>Travel</t>
        </is>
      </c>
      <c r="B35" t="inlineStr">
        <is>
          <t>Staff lodging (out-of-town)</t>
        </is>
      </c>
      <c r="C35" s="16" t="n">
        <v>1</v>
      </c>
      <c r="D35" s="12" t="n">
        <v>4000</v>
      </c>
      <c r="E35" s="5">
        <f>C35*D35</f>
        <v/>
      </c>
    </row>
    <row r="36">
      <c r="A36" t="inlineStr">
        <is>
          <t>Admin</t>
        </is>
      </c>
      <c r="B36" t="inlineStr">
        <is>
          <t>Payment processing (3% of entries)</t>
        </is>
      </c>
      <c r="C36" s="16" t="n">
        <v>1</v>
      </c>
      <c r="D36" s="20">
        <f>ROUND((Revenue!E4+Revenue!E5)*0.03,0)</f>
        <v/>
      </c>
      <c r="E36" s="5">
        <f>C36*D36</f>
        <v/>
      </c>
    </row>
    <row r="37">
      <c r="A37" t="inlineStr">
        <is>
          <t>Admin</t>
        </is>
      </c>
      <c r="B37" t="inlineStr">
        <is>
          <t>Legal, permits, licenses</t>
        </is>
      </c>
      <c r="C37" s="16" t="n">
        <v>1</v>
      </c>
      <c r="D37" s="12" t="n">
        <v>2500</v>
      </c>
      <c r="E37" s="5">
        <f>C37*D37</f>
        <v/>
      </c>
    </row>
    <row r="38">
      <c r="A38" t="inlineStr">
        <is>
          <t>Admin</t>
        </is>
      </c>
      <c r="B38" t="inlineStr">
        <is>
          <t>Accounting &amp; bookkeeping</t>
        </is>
      </c>
      <c r="C38" s="16" t="n">
        <v>1</v>
      </c>
      <c r="D38" s="12" t="n">
        <v>1500</v>
      </c>
      <c r="E38" s="5">
        <f>C38*D38</f>
        <v/>
      </c>
    </row>
    <row r="39">
      <c r="A39" t="inlineStr">
        <is>
          <t>Contingency</t>
        </is>
      </c>
      <c r="B39" t="inlineStr">
        <is>
          <t>Contingency (5% of variable costs)</t>
        </is>
      </c>
      <c r="C39" s="16" t="n">
        <v>1</v>
      </c>
      <c r="D39" s="12" t="n">
        <v>8000</v>
      </c>
      <c r="E39" s="5">
        <f>C39*D39</f>
        <v/>
      </c>
    </row>
    <row r="41">
      <c r="A41" s="17" t="inlineStr">
        <is>
          <t>TOTAL EXPENSES</t>
        </is>
      </c>
      <c r="E41" s="18">
        <f>SUM(E4:E39)</f>
        <v/>
      </c>
    </row>
  </sheetData>
  <mergeCells count="1">
    <mergeCell ref="A1:E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selection activeCell="A1" sqref="A1"/>
    </sheetView>
  </sheetViews>
  <sheetFormatPr baseColWidth="8" defaultRowHeight="15"/>
  <cols>
    <col width="45" customWidth="1" min="1" max="1"/>
    <col width="20" customWidth="1" min="2" max="2"/>
    <col width="12" customWidth="1" min="3" max="3"/>
    <col width="55" customWidth="1" min="4" max="4"/>
  </cols>
  <sheetData>
    <row r="1">
      <c r="A1" s="1" t="inlineStr">
        <is>
          <t>Additional Monetization Opportunities</t>
        </is>
      </c>
    </row>
    <row r="3">
      <c r="A3" s="4" t="inlineStr">
        <is>
          <t>Opportunity</t>
        </is>
      </c>
      <c r="B3" s="4" t="inlineStr">
        <is>
          <t>Est. Annual Upside</t>
        </is>
      </c>
      <c r="C3" s="4" t="inlineStr">
        <is>
          <t>Effort</t>
        </is>
      </c>
      <c r="D3" s="4" t="inlineStr">
        <is>
          <t>Notes</t>
        </is>
      </c>
    </row>
    <row r="4">
      <c r="A4" t="inlineStr">
        <is>
          <t>Year-round 7v7 league at BallParks National</t>
        </is>
      </c>
      <c r="B4" s="12" t="n">
        <v>250000</v>
      </c>
      <c r="C4" s="21" t="inlineStr">
        <is>
          <t>High</t>
        </is>
      </c>
      <c r="D4" s="22" t="inlineStr">
        <is>
          <t>6-week fall &amp; spring leagues, 40 teams each</t>
        </is>
      </c>
    </row>
    <row r="5">
      <c r="A5" t="inlineStr">
        <is>
          <t>Youth football camps (summer)</t>
        </is>
      </c>
      <c r="B5" s="12" t="n">
        <v>120000</v>
      </c>
      <c r="C5" s="21" t="inlineStr">
        <is>
          <t>Med</t>
        </is>
      </c>
      <c r="D5" s="22" t="inlineStr">
        <is>
          <t>$350 x ~350 campers</t>
        </is>
      </c>
    </row>
    <row r="6">
      <c r="A6" t="inlineStr">
        <is>
          <t>QB / skill position private training</t>
        </is>
      </c>
      <c r="B6" s="12" t="n">
        <v>90000</v>
      </c>
      <c r="C6" s="21" t="inlineStr">
        <is>
          <t>Low</t>
        </is>
      </c>
      <c r="D6" s="22" t="inlineStr">
        <is>
          <t>Coach-led, hourly booking</t>
        </is>
      </c>
    </row>
    <row r="7">
      <c r="A7" t="inlineStr">
        <is>
          <t>Membership / season pass (unlimited entry)</t>
        </is>
      </c>
      <c r="B7" s="12" t="n">
        <v>45000</v>
      </c>
      <c r="C7" s="21" t="inlineStr">
        <is>
          <t>Low</t>
        </is>
      </c>
      <c r="D7" s="22" t="inlineStr">
        <is>
          <t>300 members x $150</t>
        </is>
      </c>
    </row>
    <row r="8">
      <c r="A8" t="inlineStr">
        <is>
          <t>Corporate field rentals (weekday)</t>
        </is>
      </c>
      <c r="B8" s="12" t="n">
        <v>60000</v>
      </c>
      <c r="C8" s="21" t="inlineStr">
        <is>
          <t>Low</t>
        </is>
      </c>
      <c r="D8" s="22" t="inlineStr">
        <is>
          <t>$1,200/day x 50 days</t>
        </is>
      </c>
    </row>
    <row r="9">
      <c r="A9" t="inlineStr">
        <is>
          <t>Regional qualifier series (4 events)</t>
        </is>
      </c>
      <c r="B9" s="12" t="n">
        <v>200000</v>
      </c>
      <c r="C9" s="21" t="inlineStr">
        <is>
          <t>High</t>
        </is>
      </c>
      <c r="D9" s="22" t="inlineStr">
        <is>
          <t>$50k avg NOI per event</t>
        </is>
      </c>
    </row>
    <row r="10">
      <c r="A10" t="inlineStr">
        <is>
          <t>Coaching clinics (paid CEUs)</t>
        </is>
      </c>
      <c r="B10" s="12" t="n">
        <v>35000</v>
      </c>
      <c r="C10" s="21" t="inlineStr">
        <is>
          <t>Med</t>
        </is>
      </c>
      <c r="D10" s="22" t="inlineStr">
        <is>
          <t>$150 x 200-250 coaches</t>
        </is>
      </c>
    </row>
    <row r="11">
      <c r="A11" t="inlineStr">
        <is>
          <t>Recruiting showcase (HS only)</t>
        </is>
      </c>
      <c r="B11" s="12" t="n">
        <v>75000</v>
      </c>
      <c r="C11" s="21" t="inlineStr">
        <is>
          <t>Med</t>
        </is>
      </c>
      <c r="D11" s="22" t="inlineStr">
        <is>
          <t>$250 x 300 players + scout access</t>
        </is>
      </c>
    </row>
    <row r="12">
      <c r="A12" t="inlineStr">
        <is>
          <t>Ring &amp; championship apparel resell</t>
        </is>
      </c>
      <c r="B12" s="12" t="n">
        <v>25000</v>
      </c>
      <c r="C12" s="21" t="inlineStr">
        <is>
          <t>Low</t>
        </is>
      </c>
      <c r="D12" s="22" t="inlineStr">
        <is>
          <t>Custom-order storefront</t>
        </is>
      </c>
    </row>
    <row r="13">
      <c r="A13" t="inlineStr">
        <is>
          <t>Streaming subscription (all-events pass)</t>
        </is>
      </c>
      <c r="B13" s="12" t="n">
        <v>40000</v>
      </c>
      <c r="C13" s="21" t="inlineStr">
        <is>
          <t>Med</t>
        </is>
      </c>
      <c r="D13" s="22" t="inlineStr">
        <is>
          <t>$29 x ~1,400 subs</t>
        </is>
      </c>
    </row>
    <row r="14">
      <c r="A14" t="inlineStr">
        <is>
          <t>Data / stats package for scouts</t>
        </is>
      </c>
      <c r="B14" s="12" t="n">
        <v>20000</v>
      </c>
      <c r="C14" s="21" t="inlineStr">
        <is>
          <t>Low</t>
        </is>
      </c>
      <c r="D14" s="22" t="inlineStr">
        <is>
          <t>College &amp; prep-service licensing</t>
        </is>
      </c>
    </row>
    <row r="15">
      <c r="A15" t="inlineStr">
        <is>
          <t>Naming rights: 'BPN Championship Field'</t>
        </is>
      </c>
      <c r="B15" s="12" t="n">
        <v>50000</v>
      </c>
      <c r="C15" s="21" t="inlineStr">
        <is>
          <t>Low</t>
        </is>
      </c>
      <c r="D15" s="22" t="inlineStr">
        <is>
          <t>3-yr partner</t>
        </is>
      </c>
    </row>
    <row r="16">
      <c r="A16" t="inlineStr">
        <is>
          <t>Beer &amp; wine license (year-round events)</t>
        </is>
      </c>
      <c r="B16" s="12" t="n">
        <v>80000</v>
      </c>
      <c r="C16" s="21" t="inlineStr">
        <is>
          <t>Med</t>
        </is>
      </c>
      <c r="D16" s="22" t="inlineStr">
        <is>
          <t>Requires local licensing</t>
        </is>
      </c>
    </row>
    <row r="17">
      <c r="A17" t="inlineStr">
        <is>
          <t>On-site pro shop / gear store</t>
        </is>
      </c>
      <c r="B17" s="12" t="n">
        <v>60000</v>
      </c>
      <c r="C17" s="21" t="inlineStr">
        <is>
          <t>Med</t>
        </is>
      </c>
      <c r="D17" s="22" t="inlineStr">
        <is>
          <t>Cleats, mouthguards, gloves</t>
        </is>
      </c>
    </row>
    <row r="18">
      <c r="A18" t="inlineStr">
        <is>
          <t>Turf ad decals &amp; LED ribbon boards</t>
        </is>
      </c>
      <c r="B18" s="12" t="n">
        <v>45000</v>
      </c>
      <c r="C18" s="21" t="inlineStr">
        <is>
          <t>Med</t>
        </is>
      </c>
      <c r="D18" s="22" t="inlineStr">
        <is>
          <t>Field-level static + digital ads</t>
        </is>
      </c>
    </row>
    <row r="19">
      <c r="A19" t="inlineStr">
        <is>
          <t>Team photo &amp; highlight reel packages</t>
        </is>
      </c>
      <c r="B19" s="12" t="n">
        <v>55000</v>
      </c>
      <c r="C19" s="21" t="inlineStr">
        <is>
          <t>Low</t>
        </is>
      </c>
      <c r="D19" s="22" t="inlineStr">
        <is>
          <t>$25 x ~2,200 players</t>
        </is>
      </c>
    </row>
    <row r="20">
      <c r="A20" t="inlineStr">
        <is>
          <t>Hotel block master agreement</t>
        </is>
      </c>
      <c r="B20" s="12" t="n">
        <v>30000</v>
      </c>
      <c r="C20" s="21" t="inlineStr">
        <is>
          <t>Low</t>
        </is>
      </c>
      <c r="D20" s="22" t="inlineStr">
        <is>
          <t>$10-15/room-night rebate</t>
        </is>
      </c>
    </row>
    <row r="21">
      <c r="A21" t="inlineStr">
        <is>
          <t>Charter bus / shuttle partnerships</t>
        </is>
      </c>
      <c r="B21" s="12" t="n">
        <v>12000</v>
      </c>
      <c r="C21" s="21" t="inlineStr">
        <is>
          <t>Low</t>
        </is>
      </c>
      <c r="D21" s="22" t="inlineStr">
        <is>
          <t>Group travel commission</t>
        </is>
      </c>
    </row>
    <row r="22">
      <c r="A22" t="inlineStr">
        <is>
          <t>Non-football event rentals (soccer, lax)</t>
        </is>
      </c>
      <c r="B22" s="12" t="n">
        <v>90000</v>
      </c>
      <c r="C22" s="21" t="inlineStr">
        <is>
          <t>Med</t>
        </is>
      </c>
      <c r="D22" s="22" t="inlineStr">
        <is>
          <t>Cross-sport turf usage</t>
        </is>
      </c>
    </row>
    <row r="23">
      <c r="A23" t="inlineStr">
        <is>
          <t>Birthday parties &amp; youth events</t>
        </is>
      </c>
      <c r="B23" s="12" t="n">
        <v>25000</v>
      </c>
      <c r="C23" s="21" t="inlineStr">
        <is>
          <t>Low</t>
        </is>
      </c>
      <c r="D23" s="22" t="inlineStr">
        <is>
          <t>$300 packages</t>
        </is>
      </c>
    </row>
    <row r="25">
      <c r="A25" s="17" t="inlineStr">
        <is>
          <t>TOTAL POTENTIAL ANNUAL UPSIDE</t>
        </is>
      </c>
      <c r="B25" s="18">
        <f>SUM(B4:B23)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2026-07-07T00:31:40Z</dcterms:created>
  <dcterms:modified xmlns:dcterms="http://purl.org/dc/terms/" xmlns:xsi="http://www.w3.org/2001/XMLSchema-instance" xsi:type="dcterms:W3CDTF">2026-07-07T00:31:40Z</dcterms:modified>
</cp:coreProperties>
</file>